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Yutthasak\001บรรยาย\6209-ภาษีที่ดินและสิ่งปลูกสร้าง\เอกสารธนารักษ์\"/>
    </mc:Choice>
  </mc:AlternateContent>
  <bookViews>
    <workbookView minimized="1" xWindow="-120" yWindow="-120" windowWidth="19440" windowHeight="15390"/>
  </bookViews>
  <sheets>
    <sheet name="คำนวณ" sheetId="1" r:id="rId1"/>
  </sheets>
  <definedNames>
    <definedName name="_xlnm._FilterDatabase" localSheetId="0" hidden="1">คำนวณ!$A$10:$U$21</definedName>
    <definedName name="_xlnm.Print_Area" localSheetId="0">คำนวณ!$A$10:$J$36</definedName>
    <definedName name="_xlnm.Print_Titles" localSheetId="0">คำนวณ!$10:$10</definedName>
    <definedName name="ข้อมูลราคาประเมินทั้งหมด" localSheetId="0">คำนวณ!$A$10:$O$21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C31" i="1" s="1"/>
  <c r="C29" i="1"/>
  <c r="C28" i="1"/>
  <c r="C22" i="1"/>
  <c r="R11" i="1"/>
  <c r="P11" i="1"/>
  <c r="O11" i="1"/>
  <c r="Q11" i="1"/>
  <c r="A2" i="1"/>
  <c r="A3" i="1" s="1"/>
  <c r="A4" i="1" s="1"/>
  <c r="A5" i="1" s="1"/>
  <c r="A6" i="1" s="1"/>
  <c r="A7" i="1" s="1"/>
  <c r="C32" i="1" l="1"/>
  <c r="C33" i="1" s="1"/>
  <c r="S11" i="1"/>
  <c r="C34" i="1" l="1"/>
  <c r="C35" i="1" s="1"/>
  <c r="T11" i="1"/>
  <c r="U11" i="1" s="1"/>
  <c r="V11" i="1" s="1"/>
</calcChain>
</file>

<file path=xl/connections.xml><?xml version="1.0" encoding="utf-8"?>
<connections xmlns="http://schemas.openxmlformats.org/spreadsheetml/2006/main">
  <connection id="1" name="ข้อมูลราคาประเมินทั้งหมด" type="6" refreshedVersion="3" background="1" saveData="1">
    <textPr codePage="65001" sourceFile="C:\Users\Administrator\Downloads\ข้อมูลราคาประเมินทั้งหมด.csv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<sst xmlns="http://schemas.openxmlformats.org/spreadsheetml/2006/main" count="71" uniqueCount="45">
  <si>
    <t>ระวางภูมิประเทศ</t>
  </si>
  <si>
    <t>ระวาง UTM</t>
  </si>
  <si>
    <t>แผ่น</t>
  </si>
  <si>
    <t>มาตราส่วน</t>
  </si>
  <si>
    <t>เลขที่ดิน</t>
  </si>
  <si>
    <t>ไร่</t>
  </si>
  <si>
    <t>งาน</t>
  </si>
  <si>
    <t>ตารางวา</t>
  </si>
  <si>
    <t>รวม (ตร.ว.)</t>
  </si>
  <si>
    <t>ราคาประเมิน</t>
  </si>
  <si>
    <t>ความลึกมาตราฐาน (ม.)</t>
  </si>
  <si>
    <t>ความลึกแปลงที่ดิน (ม.)</t>
  </si>
  <si>
    <t>ประเภทรูปแปลง</t>
  </si>
  <si>
    <t>มูลค่าถนน</t>
  </si>
  <si>
    <t>ราคาหน่วยที่ดินไม่มีทางเข้าออก</t>
  </si>
  <si>
    <t>ราคาตาดีต่ำสุด</t>
  </si>
  <si>
    <t>4923IV</t>
  </si>
  <si>
    <t>รูปแปลงที่ดินปกติ</t>
  </si>
  <si>
    <t>แปลงที่ดินใช้ประโยชน์เป็นทาง</t>
  </si>
  <si>
    <t>รูปแปลงธง (2-8 ม.)</t>
  </si>
  <si>
    <t>สามเหลี่ยมฐานติดถนน</t>
  </si>
  <si>
    <t>สามเหลี่ยมติดถนนมุมเดียว</t>
  </si>
  <si>
    <t>รูปแปลงธง (น้อยกว่า 2 ม.)</t>
  </si>
  <si>
    <t>รูปแปลงขนมเปียกปูน</t>
  </si>
  <si>
    <t>ปรับลดรูปแปลง</t>
  </si>
  <si>
    <t>ระยะความลึก</t>
  </si>
  <si>
    <t>ปรับลดระยะความลึก</t>
  </si>
  <si>
    <t>ราคาประเมินทั้งแปลง</t>
  </si>
  <si>
    <t>คำนวณราคา</t>
  </si>
  <si>
    <t>ราคาประเมินก่อนปรับเลขกลม</t>
  </si>
  <si>
    <r>
      <rPr>
        <b/>
        <u/>
        <sz val="11"/>
        <color theme="1"/>
        <rFont val="Tahoma"/>
        <family val="2"/>
        <scheme val="minor"/>
      </rPr>
      <t>หมายเหตุ</t>
    </r>
    <r>
      <rPr>
        <b/>
        <sz val="11"/>
        <color theme="1"/>
        <rFont val="Tahoma"/>
        <family val="2"/>
        <scheme val="minor"/>
      </rPr>
      <t>ในช่องสีเหลืองต้องใส่ข้อมูลให้ครบถ้วน</t>
    </r>
  </si>
  <si>
    <t>ตำแหน่งแปลงที่ดิน</t>
  </si>
  <si>
    <t xml:space="preserve">เนื้อที่ </t>
  </si>
  <si>
    <t>วา</t>
  </si>
  <si>
    <t>เนื้อที่ดินรวม (ตร.ว.)</t>
  </si>
  <si>
    <t>โปรแกรมคำนวณราคาประเมิน</t>
  </si>
  <si>
    <t>เนื้อที่</t>
  </si>
  <si>
    <t>เงื่อนไขการคำนวณราคาประเมิน</t>
  </si>
  <si>
    <t>บาท/ตร.ว.</t>
  </si>
  <si>
    <t>บาท</t>
  </si>
  <si>
    <t>เมตร</t>
  </si>
  <si>
    <t>ราคาประเมินหน่วยที่ดินนอกเหนือ</t>
  </si>
  <si>
    <t>ราคาประเมิน (บ./ตร.ว.)</t>
  </si>
  <si>
    <t>ความลึกมาตรฐาน (ม.)</t>
  </si>
  <si>
    <t>ที่ดินหน่วยนอกเหนือ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</si>
</sst>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u/>
      <sz val="11"/>
      <color theme="1"/>
      <name val="Tahoma"/>
      <family val="2"/>
      <scheme val="minor"/>
    </font>
    <font>
      <sz val="26"/>
      <color theme="1"/>
      <name val="Angsana New"/>
      <family val="1"/>
    </font>
    <font>
      <sz val="28"/>
      <color theme="1"/>
      <name val="Angsana New"/>
      <family val="1"/>
    </font>
    <font>
      <sz val="20"/>
      <color theme="1"/>
      <name val="Angsana New"/>
      <family val="1"/>
    </font>
    <font>
      <sz val="16"/>
      <color theme="1"/>
      <name val="Angsana New"/>
      <family val="1"/>
    </font>
    <font>
      <sz val="3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2C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187" fontId="0" fillId="0" borderId="2" xfId="1" applyNumberFormat="1" applyFont="1" applyBorder="1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3" xfId="0" applyBorder="1"/>
    <xf numFmtId="187" fontId="0" fillId="0" borderId="3" xfId="1" applyNumberFormat="1" applyFont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187" fontId="0" fillId="0" borderId="0" xfId="1" applyNumberFormat="1" applyFont="1" applyFill="1" applyBorder="1"/>
    <xf numFmtId="3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 wrapText="1"/>
    </xf>
    <xf numFmtId="3" fontId="0" fillId="4" borderId="0" xfId="0" applyNumberForma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3" fontId="0" fillId="4" borderId="0" xfId="0" applyNumberFormat="1" applyFill="1" applyBorder="1" applyAlignment="1">
      <alignment vertical="center" wrapText="1"/>
    </xf>
    <xf numFmtId="0" fontId="0" fillId="4" borderId="0" xfId="0" applyFill="1" applyBorder="1"/>
    <xf numFmtId="0" fontId="7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9" xfId="0" applyFill="1" applyBorder="1" applyAlignment="1">
      <alignment wrapText="1"/>
    </xf>
    <xf numFmtId="0" fontId="7" fillId="4" borderId="11" xfId="0" applyFont="1" applyFill="1" applyBorder="1" applyAlignment="1">
      <alignment wrapText="1"/>
    </xf>
    <xf numFmtId="0" fontId="7" fillId="4" borderId="11" xfId="0" applyFont="1" applyFill="1" applyBorder="1" applyAlignment="1">
      <alignment vertical="center" wrapText="1"/>
    </xf>
    <xf numFmtId="4" fontId="7" fillId="4" borderId="11" xfId="0" applyNumberFormat="1" applyFont="1" applyFill="1" applyBorder="1" applyAlignment="1">
      <alignment vertical="center" wrapText="1"/>
    </xf>
    <xf numFmtId="0" fontId="7" fillId="4" borderId="11" xfId="0" applyFont="1" applyFill="1" applyBorder="1"/>
    <xf numFmtId="0" fontId="6" fillId="7" borderId="10" xfId="0" applyFont="1" applyFill="1" applyBorder="1"/>
    <xf numFmtId="0" fontId="7" fillId="3" borderId="11" xfId="0" applyFont="1" applyFill="1" applyBorder="1"/>
    <xf numFmtId="0" fontId="7" fillId="5" borderId="15" xfId="0" applyFont="1" applyFill="1" applyBorder="1" applyAlignment="1">
      <alignment horizontal="center" vertical="center"/>
    </xf>
    <xf numFmtId="0" fontId="8" fillId="5" borderId="19" xfId="0" applyFont="1" applyFill="1" applyBorder="1"/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 applyProtection="1">
      <alignment horizontal="center" wrapText="1"/>
      <protection locked="0"/>
    </xf>
    <xf numFmtId="2" fontId="7" fillId="4" borderId="1" xfId="0" applyNumberFormat="1" applyFont="1" applyFill="1" applyBorder="1" applyAlignment="1" applyProtection="1">
      <alignment horizontal="center"/>
      <protection locked="0" hidden="1"/>
    </xf>
    <xf numFmtId="0" fontId="6" fillId="7" borderId="10" xfId="0" applyFont="1" applyFill="1" applyBorder="1" applyAlignment="1">
      <alignment horizontal="center" vertical="center" wrapText="1"/>
    </xf>
    <xf numFmtId="187" fontId="8" fillId="5" borderId="16" xfId="1" applyNumberFormat="1" applyFont="1" applyFill="1" applyBorder="1" applyAlignment="1" applyProtection="1">
      <alignment horizontal="center" vertical="center"/>
      <protection hidden="1"/>
    </xf>
    <xf numFmtId="187" fontId="8" fillId="5" borderId="17" xfId="1" applyNumberFormat="1" applyFont="1" applyFill="1" applyBorder="1" applyAlignment="1" applyProtection="1">
      <alignment horizontal="center" vertical="center"/>
      <protection hidden="1"/>
    </xf>
    <xf numFmtId="187" fontId="8" fillId="5" borderId="18" xfId="1" applyNumberFormat="1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right"/>
      <protection hidden="1"/>
    </xf>
    <xf numFmtId="0" fontId="4" fillId="3" borderId="5" xfId="0" applyFont="1" applyFill="1" applyBorder="1" applyAlignment="1" applyProtection="1">
      <alignment horizontal="right"/>
      <protection hidden="1"/>
    </xf>
    <xf numFmtId="0" fontId="4" fillId="3" borderId="6" xfId="0" applyFont="1" applyFill="1" applyBorder="1" applyAlignment="1" applyProtection="1">
      <alignment horizontal="right"/>
      <protection hidden="1"/>
    </xf>
    <xf numFmtId="0" fontId="7" fillId="4" borderId="1" xfId="0" applyFont="1" applyFill="1" applyBorder="1" applyAlignment="1" applyProtection="1">
      <alignment horizontal="center" wrapText="1"/>
      <protection locked="0" hidden="1"/>
    </xf>
    <xf numFmtId="0" fontId="7" fillId="4" borderId="1" xfId="0" applyFont="1" applyFill="1" applyBorder="1" applyAlignment="1" applyProtection="1">
      <alignment horizontal="center" wrapText="1"/>
      <protection hidden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E4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ข้อมูลราคาประเมินทั้งหมด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showGridLines="0" tabSelected="1" topLeftCell="A21" zoomScale="175" zoomScaleNormal="175" zoomScaleSheetLayoutView="110" workbookViewId="0">
      <selection activeCell="C33" sqref="C33:H33"/>
    </sheetView>
  </sheetViews>
  <sheetFormatPr defaultColWidth="9" defaultRowHeight="14.25" x14ac:dyDescent="0.2"/>
  <cols>
    <col min="1" max="1" width="22" style="18" customWidth="1"/>
    <col min="2" max="2" width="29.25" style="18" bestFit="1" customWidth="1"/>
    <col min="3" max="3" width="5.125" style="18" customWidth="1"/>
    <col min="4" max="4" width="4.375" style="18" customWidth="1"/>
    <col min="5" max="5" width="5.375" style="18" customWidth="1"/>
    <col min="6" max="6" width="6" style="18" customWidth="1"/>
    <col min="7" max="8" width="5.125" style="18" customWidth="1"/>
    <col min="9" max="9" width="9.875" style="18" customWidth="1"/>
    <col min="10" max="10" width="8.375" style="18" hidden="1" customWidth="1"/>
    <col min="11" max="11" width="7.625" style="18" customWidth="1"/>
    <col min="12" max="12" width="16.25" style="18" customWidth="1"/>
    <col min="13" max="13" width="26.375" style="18" customWidth="1"/>
    <col min="14" max="14" width="12.25" style="18" customWidth="1"/>
    <col min="15" max="15" width="11.875" style="18" bestFit="1" customWidth="1"/>
    <col min="16" max="19" width="9" style="18"/>
    <col min="20" max="20" width="13.25" style="18" customWidth="1"/>
    <col min="21" max="21" width="13.125" style="18" customWidth="1"/>
    <col min="22" max="22" width="16.75" style="18" bestFit="1" customWidth="1"/>
    <col min="23" max="16384" width="9" style="18"/>
  </cols>
  <sheetData>
    <row r="1" spans="1:24" customFormat="1" hidden="1" x14ac:dyDescent="0.2">
      <c r="A1">
        <v>50</v>
      </c>
      <c r="C1">
        <v>1</v>
      </c>
      <c r="D1">
        <v>1</v>
      </c>
      <c r="F1" s="1" t="s">
        <v>44</v>
      </c>
      <c r="G1">
        <v>0</v>
      </c>
      <c r="J1" s="8"/>
      <c r="K1" s="8"/>
      <c r="L1" s="8"/>
      <c r="M1" s="8"/>
      <c r="N1" s="8"/>
    </row>
    <row r="2" spans="1:24" customFormat="1" hidden="1" x14ac:dyDescent="0.2">
      <c r="A2">
        <f>A1+40</f>
        <v>90</v>
      </c>
      <c r="C2">
        <v>2</v>
      </c>
      <c r="D2">
        <v>0.875</v>
      </c>
      <c r="F2" s="1" t="s">
        <v>18</v>
      </c>
      <c r="G2">
        <v>0.5</v>
      </c>
      <c r="J2" s="8"/>
      <c r="K2" s="8"/>
      <c r="L2" s="8"/>
      <c r="M2" s="8"/>
      <c r="N2" s="8"/>
    </row>
    <row r="3" spans="1:24" customFormat="1" hidden="1" x14ac:dyDescent="0.2">
      <c r="A3">
        <f t="shared" ref="A3:A7" si="0">A2+40</f>
        <v>130</v>
      </c>
      <c r="C3">
        <v>3</v>
      </c>
      <c r="D3">
        <v>0.75</v>
      </c>
      <c r="F3" s="1" t="s">
        <v>23</v>
      </c>
      <c r="G3">
        <v>0.95</v>
      </c>
      <c r="J3" s="8"/>
      <c r="K3" s="8"/>
      <c r="L3" s="8"/>
      <c r="M3" s="8"/>
      <c r="N3" s="8"/>
    </row>
    <row r="4" spans="1:24" customFormat="1" hidden="1" x14ac:dyDescent="0.2">
      <c r="A4">
        <f t="shared" si="0"/>
        <v>170</v>
      </c>
      <c r="C4">
        <v>4</v>
      </c>
      <c r="D4">
        <v>0.625</v>
      </c>
      <c r="F4" s="1" t="s">
        <v>17</v>
      </c>
      <c r="G4">
        <v>1</v>
      </c>
      <c r="J4" s="8"/>
      <c r="K4" s="8"/>
      <c r="L4" s="8"/>
      <c r="M4" s="8"/>
      <c r="N4" s="8"/>
    </row>
    <row r="5" spans="1:24" customFormat="1" hidden="1" x14ac:dyDescent="0.2">
      <c r="A5">
        <f t="shared" si="0"/>
        <v>210</v>
      </c>
      <c r="C5">
        <v>5</v>
      </c>
      <c r="D5">
        <v>0.53749999999999998</v>
      </c>
      <c r="F5" s="1" t="s">
        <v>19</v>
      </c>
      <c r="G5">
        <v>0.75</v>
      </c>
      <c r="J5" s="8"/>
      <c r="K5" s="8"/>
      <c r="L5" s="8"/>
      <c r="M5" s="8"/>
      <c r="N5" s="8"/>
    </row>
    <row r="6" spans="1:24" customFormat="1" hidden="1" x14ac:dyDescent="0.2">
      <c r="A6">
        <f t="shared" si="0"/>
        <v>250</v>
      </c>
      <c r="C6">
        <v>6</v>
      </c>
      <c r="D6">
        <v>0.46879999999999999</v>
      </c>
      <c r="F6" s="1" t="s">
        <v>22</v>
      </c>
      <c r="G6">
        <v>0.65</v>
      </c>
      <c r="J6" s="8"/>
      <c r="K6" s="8"/>
      <c r="L6" s="8"/>
      <c r="M6" s="8"/>
      <c r="N6" s="8"/>
    </row>
    <row r="7" spans="1:24" customFormat="1" hidden="1" x14ac:dyDescent="0.2">
      <c r="A7">
        <f t="shared" si="0"/>
        <v>290</v>
      </c>
      <c r="C7">
        <v>7</v>
      </c>
      <c r="D7">
        <v>0.41070000000000001</v>
      </c>
      <c r="F7" s="1" t="s">
        <v>20</v>
      </c>
      <c r="G7">
        <v>0.65</v>
      </c>
      <c r="J7" s="8"/>
      <c r="K7" s="8"/>
      <c r="L7" s="8"/>
      <c r="M7" s="8"/>
      <c r="N7" s="8"/>
    </row>
    <row r="8" spans="1:24" customFormat="1" hidden="1" x14ac:dyDescent="0.2">
      <c r="F8" s="1" t="s">
        <v>21</v>
      </c>
      <c r="G8">
        <v>0.35</v>
      </c>
      <c r="J8" s="8"/>
      <c r="K8" s="8"/>
      <c r="L8" s="8"/>
      <c r="M8" s="8"/>
      <c r="N8" s="8"/>
    </row>
    <row r="9" spans="1:24" customFormat="1" hidden="1" x14ac:dyDescent="0.2">
      <c r="J9" s="8"/>
      <c r="K9" s="8"/>
      <c r="L9" s="8"/>
      <c r="M9" s="8"/>
      <c r="N9" s="8"/>
    </row>
    <row r="10" spans="1:24" s="2" customFormat="1" ht="72" hidden="1" customHeight="1" x14ac:dyDescent="0.2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9" t="s">
        <v>13</v>
      </c>
      <c r="K10" s="9" t="s">
        <v>10</v>
      </c>
      <c r="L10" s="9" t="s">
        <v>11</v>
      </c>
      <c r="M10" s="9" t="s">
        <v>12</v>
      </c>
      <c r="N10" s="9" t="s">
        <v>14</v>
      </c>
      <c r="O10" s="3" t="s">
        <v>15</v>
      </c>
      <c r="P10" s="3" t="s">
        <v>24</v>
      </c>
      <c r="Q10" s="3" t="s">
        <v>25</v>
      </c>
      <c r="R10" s="3" t="s">
        <v>26</v>
      </c>
      <c r="S10" s="3" t="s">
        <v>28</v>
      </c>
      <c r="T10" s="3" t="s">
        <v>29</v>
      </c>
      <c r="U10" s="4" t="s">
        <v>9</v>
      </c>
      <c r="V10" s="4" t="s">
        <v>27</v>
      </c>
      <c r="X10" s="12" t="s">
        <v>30</v>
      </c>
    </row>
    <row r="11" spans="1:24" customFormat="1" ht="28.5" hidden="1" x14ac:dyDescent="0.2">
      <c r="A11" s="5" t="s">
        <v>16</v>
      </c>
      <c r="B11" s="5">
        <v>5618</v>
      </c>
      <c r="C11" s="5">
        <v>15</v>
      </c>
      <c r="D11" s="5">
        <v>1000</v>
      </c>
      <c r="E11" s="5">
        <v>580</v>
      </c>
      <c r="F11" s="5">
        <v>1</v>
      </c>
      <c r="G11" s="5">
        <v>0</v>
      </c>
      <c r="H11" s="5">
        <v>13.6</v>
      </c>
      <c r="I11" s="5">
        <v>413.6</v>
      </c>
      <c r="J11" s="10">
        <v>1000</v>
      </c>
      <c r="K11" s="11">
        <v>60</v>
      </c>
      <c r="L11" s="11">
        <v>136</v>
      </c>
      <c r="M11" s="11" t="s">
        <v>18</v>
      </c>
      <c r="N11" s="11">
        <v>100</v>
      </c>
      <c r="O11" s="5">
        <f>N11*1.3</f>
        <v>130</v>
      </c>
      <c r="P11" s="5">
        <f>VLOOKUP(M11,$F$1:$G$8,2,0)</f>
        <v>0.5</v>
      </c>
      <c r="Q11" s="5">
        <f>IF(L11&lt;=K11+(K11*1/4),1,IF(L11&lt;=K11*2+(K11*1/4),2,IF(L11&lt;=K11*3+(K11*1/4),3,IF(L11&lt;=K11*4+(K11*1/4),4,IF(L11&lt;=K11*5+(K11*1/4),5,IF(L11&lt;=K11*6+(K11*1/4),6,7))))))</f>
        <v>3</v>
      </c>
      <c r="R11" s="5">
        <f>IF(M11="แปลงที่ดินใช้ประโยชน์เป็นทาง",1,VLOOKUP(Q11,$C$1:$D$7,2,0))</f>
        <v>1</v>
      </c>
      <c r="S11" s="5">
        <f>IF(R11*P11*J11&lt;O11,O11,R11*P11*J11)</f>
        <v>500</v>
      </c>
      <c r="T11" s="5">
        <f>IF(P11=0,N11,S11)</f>
        <v>500</v>
      </c>
      <c r="U11" s="6">
        <f>IF(T11="","",IF(T11&lt;100,MROUND(T11,5),IF(T11&lt;1000,MROUND(T11,10),IF(T11&lt;10000,MROUND(T11,50),IF(T11&lt;100000,MROUND(T11,500),IF(T11&lt;1000000,MROUND(T11,5000),MROUND(T11,50000)))))))</f>
        <v>500</v>
      </c>
      <c r="V11" s="7">
        <f>U11*I11</f>
        <v>206800</v>
      </c>
    </row>
    <row r="12" spans="1:24" customFormat="1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4"/>
      <c r="L12" s="14"/>
      <c r="M12" s="14"/>
      <c r="N12" s="14"/>
      <c r="O12" s="13"/>
      <c r="P12" s="13"/>
      <c r="Q12" s="13"/>
      <c r="R12" s="13"/>
      <c r="S12" s="13"/>
      <c r="T12" s="13"/>
      <c r="U12" s="15"/>
      <c r="V12" s="16"/>
    </row>
    <row r="13" spans="1:24" hidden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V13" s="19"/>
    </row>
    <row r="14" spans="1:24" ht="15" hidden="1" thickBo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V14" s="19"/>
    </row>
    <row r="15" spans="1:24" ht="43.5" customHeight="1" x14ac:dyDescent="0.2">
      <c r="A15" s="55" t="s">
        <v>35</v>
      </c>
      <c r="B15" s="56"/>
      <c r="C15" s="56"/>
      <c r="D15" s="56"/>
      <c r="E15" s="56"/>
      <c r="F15" s="56"/>
      <c r="G15" s="56"/>
      <c r="H15" s="56"/>
      <c r="I15" s="31"/>
      <c r="J15" s="24"/>
      <c r="K15" s="17"/>
      <c r="L15" s="17"/>
      <c r="M15" s="17"/>
      <c r="N15" s="17"/>
      <c r="O15" s="17"/>
      <c r="P15" s="17"/>
      <c r="Q15" s="17"/>
      <c r="R15" s="17"/>
      <c r="S15" s="17"/>
      <c r="T15" s="17"/>
      <c r="V15" s="19"/>
    </row>
    <row r="16" spans="1:24" ht="23.25" x14ac:dyDescent="0.5">
      <c r="A16" s="46" t="s">
        <v>31</v>
      </c>
      <c r="B16" s="25" t="s">
        <v>0</v>
      </c>
      <c r="C16" s="57" t="s">
        <v>16</v>
      </c>
      <c r="D16" s="57"/>
      <c r="E16" s="57"/>
      <c r="F16" s="57"/>
      <c r="G16" s="57"/>
      <c r="H16" s="57"/>
      <c r="I16" s="32"/>
      <c r="J16" s="24"/>
      <c r="K16" s="17"/>
      <c r="L16" s="17"/>
      <c r="M16" s="17"/>
      <c r="N16" s="20"/>
      <c r="O16" s="20"/>
      <c r="P16" s="17"/>
      <c r="Q16" s="17"/>
      <c r="R16" s="17"/>
      <c r="S16" s="17"/>
      <c r="T16" s="17"/>
      <c r="V16" s="19"/>
    </row>
    <row r="17" spans="1:22" s="22" customFormat="1" ht="23.25" x14ac:dyDescent="0.5">
      <c r="A17" s="46"/>
      <c r="B17" s="25" t="s">
        <v>1</v>
      </c>
      <c r="C17" s="57">
        <v>5618</v>
      </c>
      <c r="D17" s="57"/>
      <c r="E17" s="57"/>
      <c r="F17" s="57"/>
      <c r="G17" s="57"/>
      <c r="H17" s="57"/>
      <c r="I17" s="33"/>
      <c r="J17" s="26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8"/>
      <c r="V17" s="19"/>
    </row>
    <row r="18" spans="1:22" s="22" customFormat="1" ht="23.25" x14ac:dyDescent="0.5">
      <c r="A18" s="46"/>
      <c r="B18" s="25" t="s">
        <v>2</v>
      </c>
      <c r="C18" s="57">
        <v>15</v>
      </c>
      <c r="D18" s="57"/>
      <c r="E18" s="57"/>
      <c r="F18" s="57"/>
      <c r="G18" s="57"/>
      <c r="H18" s="57"/>
      <c r="I18" s="33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8"/>
      <c r="V18" s="19"/>
    </row>
    <row r="19" spans="1:22" s="22" customFormat="1" ht="23.25" x14ac:dyDescent="0.5">
      <c r="A19" s="46"/>
      <c r="B19" s="25" t="s">
        <v>3</v>
      </c>
      <c r="C19" s="57">
        <v>1000</v>
      </c>
      <c r="D19" s="57"/>
      <c r="E19" s="57"/>
      <c r="F19" s="57"/>
      <c r="G19" s="57"/>
      <c r="H19" s="57"/>
      <c r="I19" s="33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8"/>
      <c r="V19" s="19"/>
    </row>
    <row r="20" spans="1:22" s="22" customFormat="1" ht="23.25" x14ac:dyDescent="0.5">
      <c r="A20" s="46"/>
      <c r="B20" s="25" t="s">
        <v>4</v>
      </c>
      <c r="C20" s="57">
        <v>580</v>
      </c>
      <c r="D20" s="57"/>
      <c r="E20" s="57"/>
      <c r="F20" s="57"/>
      <c r="G20" s="57"/>
      <c r="H20" s="57"/>
      <c r="I20" s="34"/>
      <c r="J20" s="27"/>
      <c r="K20" s="21"/>
      <c r="L20" s="21"/>
      <c r="M20" s="21"/>
      <c r="N20" s="23"/>
      <c r="O20" s="23"/>
      <c r="P20" s="21"/>
      <c r="Q20" s="21"/>
      <c r="R20" s="21"/>
      <c r="S20" s="21"/>
      <c r="T20" s="21"/>
      <c r="U20" s="18"/>
      <c r="V20" s="19"/>
    </row>
    <row r="21" spans="1:22" s="22" customFormat="1" ht="23.25" x14ac:dyDescent="0.2">
      <c r="A21" s="46" t="s">
        <v>36</v>
      </c>
      <c r="B21" s="25" t="s">
        <v>32</v>
      </c>
      <c r="C21" s="40">
        <v>1</v>
      </c>
      <c r="D21" s="29" t="s">
        <v>5</v>
      </c>
      <c r="E21" s="40">
        <v>0</v>
      </c>
      <c r="F21" s="29" t="s">
        <v>6</v>
      </c>
      <c r="G21" s="40">
        <v>0</v>
      </c>
      <c r="H21" s="29" t="s">
        <v>33</v>
      </c>
      <c r="I21" s="34"/>
      <c r="J21" s="26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18"/>
      <c r="V21" s="19"/>
    </row>
    <row r="22" spans="1:22" ht="23.25" x14ac:dyDescent="0.5">
      <c r="A22" s="46"/>
      <c r="B22" s="25" t="s">
        <v>34</v>
      </c>
      <c r="C22" s="45">
        <f>((C21*400)+(E21*100)+G21)</f>
        <v>400</v>
      </c>
      <c r="D22" s="45"/>
      <c r="E22" s="45"/>
      <c r="F22" s="45"/>
      <c r="G22" s="45"/>
      <c r="H22" s="45"/>
      <c r="I22" s="35"/>
      <c r="J22" s="28"/>
    </row>
    <row r="23" spans="1:22" ht="23.25" x14ac:dyDescent="0.5">
      <c r="A23" s="46" t="s">
        <v>37</v>
      </c>
      <c r="B23" s="25" t="s">
        <v>13</v>
      </c>
      <c r="C23" s="44">
        <v>1500</v>
      </c>
      <c r="D23" s="44"/>
      <c r="E23" s="44"/>
      <c r="F23" s="44"/>
      <c r="G23" s="44"/>
      <c r="H23" s="44"/>
      <c r="I23" s="35" t="s">
        <v>38</v>
      </c>
      <c r="J23" s="28"/>
    </row>
    <row r="24" spans="1:22" ht="23.25" x14ac:dyDescent="0.5">
      <c r="A24" s="46"/>
      <c r="B24" s="25" t="s">
        <v>43</v>
      </c>
      <c r="C24" s="57">
        <v>40</v>
      </c>
      <c r="D24" s="57"/>
      <c r="E24" s="57"/>
      <c r="F24" s="57"/>
      <c r="G24" s="57"/>
      <c r="H24" s="57"/>
      <c r="I24" s="35" t="s">
        <v>40</v>
      </c>
      <c r="J24" s="28"/>
    </row>
    <row r="25" spans="1:22" ht="23.25" x14ac:dyDescent="0.5">
      <c r="A25" s="46"/>
      <c r="B25" s="25" t="s">
        <v>11</v>
      </c>
      <c r="C25" s="57">
        <v>130</v>
      </c>
      <c r="D25" s="57"/>
      <c r="E25" s="57"/>
      <c r="F25" s="57"/>
      <c r="G25" s="57"/>
      <c r="H25" s="57"/>
      <c r="I25" s="35" t="s">
        <v>40</v>
      </c>
      <c r="J25" s="28"/>
    </row>
    <row r="26" spans="1:22" ht="28.5" customHeight="1" x14ac:dyDescent="0.5">
      <c r="A26" s="46"/>
      <c r="B26" s="25" t="s">
        <v>12</v>
      </c>
      <c r="C26" s="58" t="s">
        <v>23</v>
      </c>
      <c r="D26" s="59"/>
      <c r="E26" s="59"/>
      <c r="F26" s="59"/>
      <c r="G26" s="59"/>
      <c r="H26" s="60"/>
      <c r="I26" s="35"/>
      <c r="J26" s="28"/>
    </row>
    <row r="27" spans="1:22" ht="24" customHeight="1" x14ac:dyDescent="0.5">
      <c r="A27" s="46"/>
      <c r="B27" s="25" t="s">
        <v>41</v>
      </c>
      <c r="C27" s="57">
        <v>100</v>
      </c>
      <c r="D27" s="57"/>
      <c r="E27" s="57"/>
      <c r="F27" s="57"/>
      <c r="G27" s="57"/>
      <c r="H27" s="57"/>
      <c r="I27" s="35" t="s">
        <v>38</v>
      </c>
      <c r="J27" s="28"/>
    </row>
    <row r="28" spans="1:22" ht="29.25" hidden="1" x14ac:dyDescent="0.6">
      <c r="A28" s="36"/>
      <c r="B28" s="25" t="s">
        <v>15</v>
      </c>
      <c r="C28" s="53">
        <f>C27*1.3</f>
        <v>130</v>
      </c>
      <c r="D28" s="53"/>
      <c r="E28" s="53"/>
      <c r="F28" s="53"/>
      <c r="G28" s="53"/>
      <c r="H28" s="53"/>
      <c r="I28" s="35"/>
      <c r="J28" s="28"/>
    </row>
    <row r="29" spans="1:22" ht="29.25" hidden="1" x14ac:dyDescent="0.6">
      <c r="A29" s="36"/>
      <c r="B29" s="25" t="s">
        <v>24</v>
      </c>
      <c r="C29" s="53">
        <f>VLOOKUP(C26,$F$1:$G$8,2,0)</f>
        <v>0.95</v>
      </c>
      <c r="D29" s="53"/>
      <c r="E29" s="53"/>
      <c r="F29" s="53"/>
      <c r="G29" s="53"/>
      <c r="H29" s="53"/>
      <c r="I29" s="35"/>
      <c r="J29" s="28"/>
    </row>
    <row r="30" spans="1:22" ht="29.25" hidden="1" x14ac:dyDescent="0.6">
      <c r="A30" s="36"/>
      <c r="B30" s="25" t="s">
        <v>25</v>
      </c>
      <c r="C30" s="53">
        <f>IF(C25&lt;=C24+(C24*1/4),1,IF(C25&lt;=C24*2+(C24*1/4),2,IF(C25&lt;=C24*3+(C24*1/4),3,IF(C25&lt;=C24*4+(C24*1/4),4,IF(C25&lt;=C24*5+(C24*1/4),5,IF(C25&lt;=C24*6+(C24*1/4),6,7))))))</f>
        <v>3</v>
      </c>
      <c r="D30" s="53"/>
      <c r="E30" s="53"/>
      <c r="F30" s="53"/>
      <c r="G30" s="53"/>
      <c r="H30" s="53"/>
      <c r="I30" s="35"/>
      <c r="J30" s="28"/>
    </row>
    <row r="31" spans="1:22" ht="29.25" hidden="1" x14ac:dyDescent="0.6">
      <c r="A31" s="36"/>
      <c r="B31" s="25" t="s">
        <v>26</v>
      </c>
      <c r="C31" s="53">
        <f>IF(C26="แปลงที่ดินใช้ประโยชน์เป็นทาง",1,VLOOKUP(C30,$C$1:$D$7,2,0))</f>
        <v>0.75</v>
      </c>
      <c r="D31" s="53"/>
      <c r="E31" s="53"/>
      <c r="F31" s="53"/>
      <c r="G31" s="53"/>
      <c r="H31" s="53"/>
      <c r="I31" s="35"/>
      <c r="J31" s="28"/>
    </row>
    <row r="32" spans="1:22" ht="23.25" hidden="1" x14ac:dyDescent="0.5">
      <c r="A32" s="41" t="s">
        <v>9</v>
      </c>
      <c r="B32" s="25" t="s">
        <v>28</v>
      </c>
      <c r="C32" s="54">
        <f>IF(C31*C29*C23&lt;C28,C28,C31*C29*C23)</f>
        <v>1068.7499999999998</v>
      </c>
      <c r="D32" s="54"/>
      <c r="E32" s="54"/>
      <c r="F32" s="54"/>
      <c r="G32" s="54"/>
      <c r="H32" s="54"/>
      <c r="I32" s="35" t="s">
        <v>38</v>
      </c>
      <c r="J32" s="28"/>
    </row>
    <row r="33" spans="1:10" ht="23.25" x14ac:dyDescent="0.5">
      <c r="A33" s="42"/>
      <c r="B33" s="25" t="s">
        <v>29</v>
      </c>
      <c r="C33" s="53">
        <f>IF(C26="ที่ดินหน่วยนอกเหนือ",C27,IF(C26="แปลงที่ดินใช้ประโยชน์เป็นทาง",C23*C29,C32))</f>
        <v>1068.7499999999998</v>
      </c>
      <c r="D33" s="53"/>
      <c r="E33" s="53"/>
      <c r="F33" s="53"/>
      <c r="G33" s="53"/>
      <c r="H33" s="53"/>
      <c r="I33" s="35" t="s">
        <v>38</v>
      </c>
      <c r="J33" s="28"/>
    </row>
    <row r="34" spans="1:10" ht="37.5" x14ac:dyDescent="0.75">
      <c r="A34" s="42"/>
      <c r="B34" s="30" t="s">
        <v>42</v>
      </c>
      <c r="C34" s="50">
        <f>IF(C33="","",IF(C33&lt;100,MROUND(C33,5),IF(C33&lt;1000,MROUND(C33,10),IF(C33&lt;10000,MROUND(C33,50),IF(C33&lt;100000,MROUND(C33,500),IF(C33&lt;1000000,MROUND(C33,5000),MROUND(C33,50000)))))))</f>
        <v>1050</v>
      </c>
      <c r="D34" s="51"/>
      <c r="E34" s="51"/>
      <c r="F34" s="51"/>
      <c r="G34" s="51"/>
      <c r="H34" s="52"/>
      <c r="I34" s="37" t="s">
        <v>38</v>
      </c>
      <c r="J34" s="28"/>
    </row>
    <row r="35" spans="1:10" ht="52.5" thickBot="1" x14ac:dyDescent="1.1000000000000001">
      <c r="A35" s="43"/>
      <c r="B35" s="38" t="s">
        <v>27</v>
      </c>
      <c r="C35" s="47">
        <f>C34*C22</f>
        <v>420000</v>
      </c>
      <c r="D35" s="48"/>
      <c r="E35" s="48"/>
      <c r="F35" s="48"/>
      <c r="G35" s="48"/>
      <c r="H35" s="49"/>
      <c r="I35" s="39" t="s">
        <v>39</v>
      </c>
      <c r="J35" s="28"/>
    </row>
  </sheetData>
  <sheetProtection password="C7CD" sheet="1" objects="1" scenarios="1"/>
  <mergeCells count="24">
    <mergeCell ref="A15:H15"/>
    <mergeCell ref="C29:H29"/>
    <mergeCell ref="C28:H28"/>
    <mergeCell ref="C27:H27"/>
    <mergeCell ref="C26:H26"/>
    <mergeCell ref="C25:H25"/>
    <mergeCell ref="C24:H24"/>
    <mergeCell ref="C20:H20"/>
    <mergeCell ref="C19:H19"/>
    <mergeCell ref="C18:H18"/>
    <mergeCell ref="C17:H17"/>
    <mergeCell ref="C16:H16"/>
    <mergeCell ref="A32:A35"/>
    <mergeCell ref="C23:H23"/>
    <mergeCell ref="C22:H22"/>
    <mergeCell ref="A16:A20"/>
    <mergeCell ref="A21:A22"/>
    <mergeCell ref="A23:A27"/>
    <mergeCell ref="C35:H35"/>
    <mergeCell ref="C34:H34"/>
    <mergeCell ref="C33:H33"/>
    <mergeCell ref="C32:H32"/>
    <mergeCell ref="C31:H31"/>
    <mergeCell ref="C30:H30"/>
  </mergeCells>
  <dataValidations count="1">
    <dataValidation type="list" allowBlank="1" showInputMessage="1" showErrorMessage="1" sqref="M11:M1048576 C26">
      <formula1>$F$1:$F$8</formula1>
    </dataValidation>
  </dataValidations>
  <pageMargins left="0.11811023622047245" right="0.31496062992125984" top="0.15748031496062992" bottom="0.15748031496062992" header="0" footer="0.11811023622047245"/>
  <pageSetup paperSize="9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3</vt:i4>
      </vt:variant>
    </vt:vector>
  </HeadingPairs>
  <TitlesOfParts>
    <vt:vector size="4" baseType="lpstr">
      <vt:lpstr>คำนวณ</vt:lpstr>
      <vt:lpstr>คำนวณ!Print_Area</vt:lpstr>
      <vt:lpstr>คำนวณ!Print_Titles</vt:lpstr>
      <vt:lpstr>คำนวณ!ข้อมูลราคาประเมินทั้งหมด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LTDT2559</cp:lastModifiedBy>
  <cp:lastPrinted>2019-07-25T11:13:45Z</cp:lastPrinted>
  <dcterms:created xsi:type="dcterms:W3CDTF">2019-07-25T08:26:02Z</dcterms:created>
  <dcterms:modified xsi:type="dcterms:W3CDTF">2020-05-23T11:22:01Z</dcterms:modified>
</cp:coreProperties>
</file>